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.loisseau\Desktop\"/>
    </mc:Choice>
  </mc:AlternateContent>
  <bookViews>
    <workbookView xWindow="0" yWindow="465" windowWidth="38400" windowHeight="19485"/>
  </bookViews>
  <sheets>
    <sheet name="Info_pratique" sheetId="3" r:id="rId1"/>
    <sheet name="Données" sheetId="2" r:id="rId2"/>
    <sheet name="Journal_mvt" sheetId="1" r:id="rId3"/>
    <sheet name="Synthèse" sheetId="4" r:id="rId4"/>
    <sheet name="Détail_client" sheetId="5" r:id="rId5"/>
  </sheets>
  <definedNames>
    <definedName name="Article" localSheetId="4">Tableau2[Articles]</definedName>
    <definedName name="Article">Tableau2[Articles]</definedName>
    <definedName name="Clair_CL">Données!$B$7</definedName>
    <definedName name="Clair_CP">Données!$B$9</definedName>
    <definedName name="Code_CL">Données!$B$6</definedName>
    <definedName name="Code_CP">Données!$B$8</definedName>
    <definedName name="CP">Données!$B$10</definedName>
    <definedName name="Pays">Données!$B$12</definedName>
    <definedName name="Tab_Clients" localSheetId="4">Tableau3[]</definedName>
    <definedName name="Tab_Clients">Tableau3[]</definedName>
    <definedName name="Ville">Données!$B$11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5" l="1"/>
  <c r="A9" i="5"/>
  <c r="A7" i="5"/>
  <c r="A6" i="5"/>
  <c r="A5" i="5"/>
  <c r="E11" i="1" l="1"/>
  <c r="E12" i="1"/>
  <c r="E13" i="1"/>
  <c r="E14" i="1"/>
  <c r="E15" i="1"/>
  <c r="L13" i="1" l="1"/>
  <c r="L14" i="1"/>
  <c r="A6" i="4"/>
  <c r="A6" i="1"/>
  <c r="L11" i="1"/>
  <c r="L12" i="1"/>
  <c r="L15" i="1"/>
  <c r="K12" i="1"/>
  <c r="K11" i="1"/>
  <c r="K13" i="1"/>
  <c r="K14" i="1"/>
  <c r="K15" i="1"/>
  <c r="J12" i="1"/>
  <c r="J11" i="1"/>
  <c r="J13" i="1"/>
  <c r="J14" i="1"/>
  <c r="J15" i="1"/>
  <c r="A7" i="1"/>
  <c r="A5" i="1"/>
  <c r="A7" i="4"/>
  <c r="A5" i="4"/>
  <c r="H16" i="1"/>
</calcChain>
</file>

<file path=xl/comments1.xml><?xml version="1.0" encoding="utf-8"?>
<comments xmlns="http://schemas.openxmlformats.org/spreadsheetml/2006/main">
  <authors>
    <author>benoit degrandcourt</author>
  </authors>
  <commentList>
    <comment ref="A10" authorId="0" shapeId="0">
      <text>
        <r>
          <rPr>
            <b/>
            <sz val="10"/>
            <color rgb="FF000000"/>
            <rFont val="Tahoma"/>
            <family val="2"/>
          </rPr>
          <t>benoit degrandcourt: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Date de signature de la pièce justificative
</t>
        </r>
        <r>
          <rPr>
            <sz val="10"/>
            <color rgb="FF000000"/>
            <rFont val="Tahoma"/>
            <family val="2"/>
          </rPr>
          <t xml:space="preserve"> </t>
        </r>
      </text>
    </comment>
    <comment ref="B10" authorId="0" shapeId="0">
      <text>
        <r>
          <rPr>
            <b/>
            <sz val="10"/>
            <color rgb="FF000000"/>
            <rFont val="Tahoma"/>
            <family val="2"/>
          </rPr>
          <t>benoit degrandcourt: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PJ = B19, MMR, E1 ou autres documents reprenant les informations</t>
        </r>
      </text>
    </comment>
    <comment ref="C10" authorId="0" shapeId="0">
      <text>
        <r>
          <rPr>
            <b/>
            <sz val="10"/>
            <color rgb="FF000000"/>
            <rFont val="Tahoma"/>
            <family val="2"/>
          </rPr>
          <t>benoit degrandcourt: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Pièce justificative permettant d'assurer la traçabilité du mouvement comme : B19, BMR, E1, autres...</t>
        </r>
      </text>
    </comment>
    <comment ref="F10" authorId="0" shapeId="0">
      <text>
        <r>
          <rPr>
            <b/>
            <sz val="10"/>
            <color rgb="FF000000"/>
            <rFont val="Tahoma"/>
            <family val="2"/>
          </rPr>
          <t>benoit degrandcourt: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Voir info pratique.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C00000"/>
            <rFont val="Tahoma"/>
            <family val="2"/>
          </rPr>
          <t>Seules les lignes où cette cellule est vide sont prises en compte dans la synthèse.</t>
        </r>
      </text>
    </comment>
  </commentList>
</comments>
</file>

<file path=xl/sharedStrings.xml><?xml version="1.0" encoding="utf-8"?>
<sst xmlns="http://schemas.openxmlformats.org/spreadsheetml/2006/main" count="178" uniqueCount="137">
  <si>
    <t>Date ravitaillement</t>
  </si>
  <si>
    <t>Produit</t>
  </si>
  <si>
    <t>Code client SCALP (CL)</t>
  </si>
  <si>
    <t>Ancien code SEA</t>
  </si>
  <si>
    <t>Désignation de l'unité</t>
  </si>
  <si>
    <t>Matériel ravitaillé</t>
  </si>
  <si>
    <t xml:space="preserve">Immatriculation </t>
  </si>
  <si>
    <t>Lieu de ravitaillement (si différent de en-tête)</t>
  </si>
  <si>
    <t>Journal des mouvements comptables de l'UR</t>
  </si>
  <si>
    <t>Articles</t>
  </si>
  <si>
    <t>F-63 VRAC</t>
  </si>
  <si>
    <t>F-54 VRAC</t>
  </si>
  <si>
    <t>F-67 VRAC</t>
  </si>
  <si>
    <t>F-76 VRAC</t>
  </si>
  <si>
    <t>F-34 VRAC</t>
  </si>
  <si>
    <t>Type de PJ</t>
  </si>
  <si>
    <t>Date de la PJ</t>
  </si>
  <si>
    <t>Total</t>
  </si>
  <si>
    <t>Référence de la PJ</t>
  </si>
  <si>
    <t>Code SCALP Payeur (CP)</t>
  </si>
  <si>
    <t>(vide)</t>
  </si>
  <si>
    <t>Total général</t>
  </si>
  <si>
    <t>Date de prix</t>
  </si>
  <si>
    <t>Quantité en L</t>
  </si>
  <si>
    <t>Données de base</t>
  </si>
  <si>
    <t>Client payeur (code SCALP)</t>
  </si>
  <si>
    <t>NOM POC</t>
  </si>
  <si>
    <t>Prénom POC</t>
  </si>
  <si>
    <t>Mail POC</t>
  </si>
  <si>
    <t>Tel POC</t>
  </si>
  <si>
    <t>Saisir les produits délivrés par l'UR</t>
  </si>
  <si>
    <t>Mes infos</t>
  </si>
  <si>
    <t>UR</t>
  </si>
  <si>
    <t>Infos</t>
  </si>
  <si>
    <t>21xx1234</t>
  </si>
  <si>
    <t>XX - STATION XXXX YYYYYYYY</t>
  </si>
  <si>
    <t>21xx5678</t>
  </si>
  <si>
    <t>XX - XXXXXXXX YYYYYYYY ZZZZZZZ</t>
  </si>
  <si>
    <t>Grade NOM conduct</t>
  </si>
  <si>
    <t>Clients UR à refacturer</t>
  </si>
  <si>
    <t>1/ Sélectionner une cellule du tableau</t>
  </si>
  <si>
    <t>Les Onglets</t>
  </si>
  <si>
    <t>Info_pratique</t>
  </si>
  <si>
    <t>Donne les informations pratiques concernant le fichier</t>
  </si>
  <si>
    <t>Données</t>
  </si>
  <si>
    <t>Saisie de données de base UR, article et clients. Certaines données sont reprises dans le joural des mouvements.</t>
  </si>
  <si>
    <t>Journal_mvt</t>
  </si>
  <si>
    <t>Saisie des mouvements comptables qui s'appuient sur une pièce justificative (Ex E1, B19, …)</t>
  </si>
  <si>
    <t>Synthèse</t>
  </si>
  <si>
    <t>Synthèse pour refacturation à transmettre mensuellement à votre chargé de clientèle</t>
  </si>
  <si>
    <t>Saisir vos données UR</t>
  </si>
  <si>
    <t>Saisir les clients</t>
  </si>
  <si>
    <t>Onglet "Journal_mouvement"</t>
  </si>
  <si>
    <t>Onglet "Données"</t>
  </si>
  <si>
    <t>Cellule A5 (Nom UR)</t>
  </si>
  <si>
    <t>Formule : CONCATENER("Unité Ravitailleuse : ";Code_CL;" - ";Clair_CL)</t>
  </si>
  <si>
    <t>Utiliser la norme de nommage de SCALP (ex : F-54 VRAC). Le tableau s'est vu attribué le nom "Article"</t>
  </si>
  <si>
    <t>Formule : CONCATENER("Client payeur UR : ";Code_CP;" - ";Clair_CP)</t>
  </si>
  <si>
    <t>Saisir les mouvements</t>
  </si>
  <si>
    <t>Colonne [Date de prix]</t>
  </si>
  <si>
    <t>Formule : SI([@[Date ravitaillement]]="";"";CONCATENER(ANNEE([@[Date ravitaillement]]);"/";SI(MOIS([@[Date ravitaillement]])&lt;10;CONCATENER("0";MOIS([@[Date ravitaillement]]));MOIS([@[Date ravitaillement]]))))</t>
  </si>
  <si>
    <t>ABC</t>
  </si>
  <si>
    <t>DEG</t>
  </si>
  <si>
    <t>Colonne [Ancien code SEA]</t>
  </si>
  <si>
    <t>Formule : SIERREUR(RECHERCHEV([@[Code client SCALP (CL)]];Tab_Clients;3;0);"")</t>
  </si>
  <si>
    <t>Colonne [Désignation de l'unité]</t>
  </si>
  <si>
    <t>Formule : SIERREUR(RECHERCHEV([@[Code client SCALP (CL)]];Tab_Clients;2;0);"")</t>
  </si>
  <si>
    <t>CP Lieu de ravitaillement</t>
  </si>
  <si>
    <t>Ville lieu de ravitaillement</t>
  </si>
  <si>
    <t>Pays lieu de ravitaillement</t>
  </si>
  <si>
    <t>Cellule A7 (Client Payeur)</t>
  </si>
  <si>
    <t>Cellule A6 (Lieu ravitaillement)</t>
  </si>
  <si>
    <t>Code SCALP Client payeur</t>
  </si>
  <si>
    <t>NOM Client Payeur</t>
  </si>
  <si>
    <t>Code et nom SCALP de l'UR et du "client payeur". Chaque cellule s'est vu attribué un nom :
- Code_CL
- Clair_CL
- Code_CP
- Clair_CP
- CP
- Ville
- Pays</t>
  </si>
  <si>
    <t>Formule : CONCATENER("Lieu de ravitaillement : ";CP;" ";Ville;" - ";Pays)</t>
  </si>
  <si>
    <t>Colonne [Code SCALP Payeur (CP)]</t>
  </si>
  <si>
    <t>Formule : SIERREUR(RECHERCHEV([@[Code client SCALP (CL)]];Tab_Clients;4;0);"")</t>
  </si>
  <si>
    <t>Code Postal</t>
  </si>
  <si>
    <t>VILLE</t>
  </si>
  <si>
    <t>Pays</t>
  </si>
  <si>
    <t>Colonne [Type de PJ]</t>
  </si>
  <si>
    <t>Préciser si E1, B19, autre type de document</t>
  </si>
  <si>
    <t>Lieu de ravitaillement</t>
  </si>
  <si>
    <t>Quantité totale en L</t>
  </si>
  <si>
    <t>Onglet "Synthèse"</t>
  </si>
  <si>
    <t>Cellules A5, A6, A7</t>
  </si>
  <si>
    <t>Idem onglet "Journal_mouvement"</t>
  </si>
  <si>
    <t>Tableau croisé dynamique</t>
  </si>
  <si>
    <t>Mettre à jour le tableau croisé dynamique avant impression</t>
  </si>
  <si>
    <r>
      <rPr>
        <b/>
        <sz val="12"/>
        <color rgb="FFC00000"/>
        <rFont val="Calibri (Corps)"/>
      </rPr>
      <t>Les champs en rouge sont obligatoires</t>
    </r>
    <r>
      <rPr>
        <sz val="12"/>
        <color rgb="FFC00000"/>
        <rFont val="Calibri (Corps)"/>
      </rPr>
      <t xml:space="preserve">
Les champs en blanc sont calculés (formule)</t>
    </r>
    <r>
      <rPr>
        <sz val="12"/>
        <color theme="1"/>
        <rFont val="Calibri"/>
        <family val="2"/>
        <scheme val="minor"/>
      </rPr>
      <t xml:space="preserve">
Les champs en noir sont facultatifs</t>
    </r>
  </si>
  <si>
    <t>NOM de l'UR</t>
  </si>
  <si>
    <t>XF-80 VRAC</t>
  </si>
  <si>
    <t>Colonne [Produit]</t>
  </si>
  <si>
    <t>Menu déroulant utilisant les articles du tableau "Article"</t>
  </si>
  <si>
    <t>INFOS PRATIQUES SUR LE FICHIER</t>
  </si>
  <si>
    <t>Code SCALP de l'UR (Client livré)</t>
  </si>
  <si>
    <t>Code client livré (code SCALP)</t>
  </si>
  <si>
    <t>Transmis SEA (Vide ou Référence)</t>
  </si>
  <si>
    <t>Transmis SEA : sélectionner "(Vide)"</t>
  </si>
  <si>
    <t>Mes articles</t>
  </si>
  <si>
    <t>Mes clients</t>
  </si>
  <si>
    <r>
      <t xml:space="preserve">Le tableau s'est vu attribuer le nom "Tab_Clients"
</t>
    </r>
    <r>
      <rPr>
        <b/>
        <sz val="12"/>
        <color rgb="FFC00000"/>
        <rFont val="Calibri (Corps)"/>
      </rPr>
      <t>Les champs en rouge sont obligatoires.</t>
    </r>
    <r>
      <rPr>
        <sz val="12"/>
        <color theme="1"/>
        <rFont val="Calibri"/>
        <family val="2"/>
        <scheme val="minor"/>
      </rPr>
      <t xml:space="preserve">
Les champs en noir sont utiles à connaître en cas de problème, litige</t>
    </r>
  </si>
  <si>
    <t>Colonne [Transmis SEA (Vide ou Référence)]</t>
  </si>
  <si>
    <r>
      <rPr>
        <b/>
        <sz val="12"/>
        <color rgb="FFC00000"/>
        <rFont val="Calibri (Corps)"/>
      </rPr>
      <t>Important : si la cellule est vide alors elle est prise en compte dans la synthèse à transmettre au chargé de clientèle</t>
    </r>
    <r>
      <rPr>
        <sz val="12"/>
        <color theme="1"/>
        <rFont val="Calibri"/>
        <family val="2"/>
        <scheme val="minor"/>
      </rPr>
      <t xml:space="preserve">. Dès que la synthèse est tranmise, il faut mettre un marquant(exemple : référence de l'envoi ou date de l'envoi) afin que l'information ne soit pas prise en compte sur la synthèse suivante.  </t>
    </r>
  </si>
  <si>
    <r>
      <t xml:space="preserve">2/ Cliquer sur "Outils de tableau croisé dynamique / </t>
    </r>
    <r>
      <rPr>
        <b/>
        <sz val="12"/>
        <color theme="1"/>
        <rFont val="Calibri"/>
        <family val="2"/>
        <scheme val="minor"/>
      </rPr>
      <t>Analyse</t>
    </r>
    <r>
      <rPr>
        <sz val="12"/>
        <color theme="1"/>
        <rFont val="Calibri"/>
        <family val="2"/>
        <scheme val="minor"/>
      </rPr>
      <t>"</t>
    </r>
  </si>
  <si>
    <r>
      <t>3/ Cliquer sur "</t>
    </r>
    <r>
      <rPr>
        <b/>
        <sz val="12"/>
        <color theme="1"/>
        <rFont val="Calibri"/>
        <family val="2"/>
        <scheme val="minor"/>
      </rPr>
      <t>Actualiser</t>
    </r>
    <r>
      <rPr>
        <sz val="12"/>
        <color theme="1"/>
        <rFont val="Calibri"/>
        <family val="2"/>
        <scheme val="minor"/>
      </rPr>
      <t>"</t>
    </r>
  </si>
  <si>
    <t>4/ Sélectionner Transmis SEA "Vide"(voir information sur onglet 3)</t>
  </si>
  <si>
    <t>BMR</t>
  </si>
  <si>
    <t>BL</t>
  </si>
  <si>
    <t>E1</t>
  </si>
  <si>
    <t>2020/02</t>
  </si>
  <si>
    <t>2020/01</t>
  </si>
  <si>
    <t>2020/03</t>
  </si>
  <si>
    <t>GSBDD XXX</t>
  </si>
  <si>
    <t>ARMEE DE TERRE</t>
  </si>
  <si>
    <t>Total F-63 VRAC</t>
  </si>
  <si>
    <t>Onglet "Détail_client"</t>
  </si>
  <si>
    <t>Détail_client</t>
  </si>
  <si>
    <t>Cellule A9 (Client payeur)</t>
  </si>
  <si>
    <t>Cellules A8 (Client refacturé)</t>
  </si>
  <si>
    <t>5/ Sélectionner le code client SCALP</t>
  </si>
  <si>
    <t>Cellule B10</t>
  </si>
  <si>
    <t>Cellule B13</t>
  </si>
  <si>
    <t>Gestion des modifications</t>
  </si>
  <si>
    <t>Version 1</t>
  </si>
  <si>
    <t>Création du fichier</t>
  </si>
  <si>
    <t>Version 2</t>
  </si>
  <si>
    <t>Version 3</t>
  </si>
  <si>
    <t>Validation de l'onglet "synthèse" et "info_pratique"</t>
  </si>
  <si>
    <t>Création de l'onglet "Détail_client" et mise à jour de l'onglet "info_pratique"</t>
  </si>
  <si>
    <t>Client UR à refacturer - Détail des mouvements</t>
  </si>
  <si>
    <t>Cellule B14</t>
  </si>
  <si>
    <t>Formule : CONCATENER("Client refacturé : ";B14;" - ";RECHERCHEV(B14;Tab_Clients;2;0))
Informations mises à jour après sélection du client refacturé (cellule B13) et saisi des informations clients (onglet Données)</t>
  </si>
  <si>
    <t>Formule : CONCATENER("Client payeur CR : ";RECHERCHEV(B14;Tab_Clients;4;0);" - ";RECHERCHEV(B14;Tab_Clients;5;0))
Informations mises à jour après sélection du client refacturé (cellule B13) et saisi des informations clients (onglet Données)</t>
  </si>
  <si>
    <t>Détail des mouvements pour un client refacturé sélectionné
Remarque : en filtrant depuis le tableau du Journal des mouvements, on peut obtenir des résultats intéressants également</t>
  </si>
  <si>
    <t>Tableau croisé dynamique depuis le tableau présent dans "Journal des mouvements"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</si>
</sst>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\L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C00000"/>
      <name val="Calibri (Corps)"/>
    </font>
    <font>
      <b/>
      <sz val="12"/>
      <color rgb="FFC00000"/>
      <name val="Calibri (Corps)"/>
    </font>
    <font>
      <b/>
      <sz val="18"/>
      <color theme="3" tint="-0.49998474074526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C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vertical="center"/>
    </xf>
    <xf numFmtId="164" fontId="0" fillId="0" borderId="5" xfId="0" applyNumberFormat="1" applyBorder="1" applyAlignment="1">
      <alignment vertical="center"/>
    </xf>
    <xf numFmtId="164" fontId="6" fillId="0" borderId="0" xfId="0" applyNumberFormat="1" applyFont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pivotButton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0" xfId="0" applyFont="1"/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3" fillId="2" borderId="0" xfId="0" applyFont="1" applyFill="1" applyAlignment="1">
      <alignment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4" fontId="0" fillId="0" borderId="0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164" fontId="0" fillId="0" borderId="0" xfId="0" applyNumberFormat="1"/>
    <xf numFmtId="0" fontId="0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5" borderId="0" xfId="0" applyFill="1" applyAlignment="1">
      <alignment vertical="top"/>
    </xf>
    <xf numFmtId="0" fontId="14" fillId="6" borderId="0" xfId="0" applyFont="1" applyFill="1" applyAlignment="1">
      <alignment vertical="top"/>
    </xf>
    <xf numFmtId="0" fontId="0" fillId="5" borderId="0" xfId="0" applyFill="1" applyAlignment="1">
      <alignment horizontal="left" vertical="top" inden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left" vertical="top" wrapText="1" indent="1"/>
    </xf>
    <xf numFmtId="0" fontId="1" fillId="5" borderId="0" xfId="0" applyFont="1" applyFill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0" fillId="0" borderId="0" xfId="0" pivotButton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63">
    <dxf>
      <alignment horizontal="center"/>
    </dxf>
    <dxf>
      <alignment horizontal="center"/>
    </dxf>
    <dxf>
      <numFmt numFmtId="19" formatCode="dd/mm/yyyy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#,##0_ \L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#,##0_ \L"/>
    </dxf>
    <dxf>
      <alignment horizontal="left"/>
    </dxf>
    <dxf>
      <alignment horizontal="left"/>
    </dxf>
    <dxf>
      <alignment horizontal="left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#,##0_ \L"/>
      <alignment horizontal="general" vertical="center" textRotation="0" wrapText="0" indent="0" justifyLastLine="0" shrinkToFit="0" readingOrder="0"/>
    </dxf>
    <dxf>
      <numFmt numFmtId="164" formatCode="#,##0_ \L"/>
      <alignment vertical="center" textRotation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center" textRotation="0" justifyLastLine="0" shrinkToFit="0" readingOrder="0"/>
    </dxf>
    <dxf>
      <alignment vertical="center" textRotation="0" justifyLastLine="0" shrinkToFit="0" readingOrder="0"/>
    </dxf>
    <dxf>
      <alignment horizontal="center" vertical="top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</font>
      <alignment horizontal="general" vertical="top" textRotation="0" wrapText="1" indent="0" justifyLastLine="0" shrinkToFit="0" readingOrder="0"/>
    </dxf>
    <dxf>
      <font>
        <b val="0"/>
      </font>
      <alignment horizontal="general" vertical="top" textRotation="0" wrapText="1" indent="0" justifyLastLine="0" shrinkToFit="0" readingOrder="0"/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39994506668294322"/>
        </patternFill>
      </fill>
    </dxf>
  </dxfs>
  <tableStyles count="2" defaultTableStyle="TableStyleMedium2" defaultPivotStyle="PivotStyleLight16">
    <tableStyle name="Style de tableau 1" pivot="0" count="4">
      <tableStyleElement type="headerRow" dxfId="62"/>
      <tableStyleElement type="totalRow" dxfId="61"/>
      <tableStyleElement type="firstRowStripe" dxfId="60"/>
      <tableStyleElement type="firstColumnStripe" dxfId="59"/>
    </tableStyle>
    <tableStyle name="Style de tableau 2" pivot="0" count="2">
      <tableStyleElement type="headerRow" dxfId="58"/>
      <tableStyleElement type="firstRowStripe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55033</xdr:colOff>
      <xdr:row>19</xdr:row>
      <xdr:rowOff>464255</xdr:rowOff>
    </xdr:from>
    <xdr:to>
      <xdr:col>17</xdr:col>
      <xdr:colOff>619478</xdr:colOff>
      <xdr:row>46</xdr:row>
      <xdr:rowOff>91722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8472FDD-607F-324D-A05A-F7DDBD76E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811" y="6263922"/>
          <a:ext cx="9722556" cy="7557911"/>
        </a:xfrm>
        <a:prstGeom prst="rect">
          <a:avLst/>
        </a:prstGeom>
      </xdr:spPr>
    </xdr:pic>
    <xdr:clientData/>
  </xdr:twoCellAnchor>
  <xdr:twoCellAnchor>
    <xdr:from>
      <xdr:col>3</xdr:col>
      <xdr:colOff>155222</xdr:colOff>
      <xdr:row>23</xdr:row>
      <xdr:rowOff>127000</xdr:rowOff>
    </xdr:from>
    <xdr:to>
      <xdr:col>5</xdr:col>
      <xdr:colOff>663222</xdr:colOff>
      <xdr:row>31</xdr:row>
      <xdr:rowOff>70556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DBC16B97-0A06-F047-9FB9-CA6FFB7F0944}"/>
            </a:ext>
          </a:extLst>
        </xdr:cNvPr>
        <xdr:cNvCxnSpPr/>
      </xdr:nvCxnSpPr>
      <xdr:spPr>
        <a:xfrm flipV="1">
          <a:off x="11472333" y="7859889"/>
          <a:ext cx="2173111" cy="187677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7447844</xdr:colOff>
      <xdr:row>34</xdr:row>
      <xdr:rowOff>42333</xdr:rowOff>
    </xdr:from>
    <xdr:to>
      <xdr:col>5</xdr:col>
      <xdr:colOff>747889</xdr:colOff>
      <xdr:row>40</xdr:row>
      <xdr:rowOff>152400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677ABD08-5CA8-7E43-AC2A-E986869DB63F}"/>
            </a:ext>
          </a:extLst>
        </xdr:cNvPr>
        <xdr:cNvCxnSpPr/>
      </xdr:nvCxnSpPr>
      <xdr:spPr>
        <a:xfrm flipV="1">
          <a:off x="11215511" y="10343444"/>
          <a:ext cx="2514600" cy="24807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oit degrandcourt" refreshedDate="43937.884726157405" createdVersion="6" refreshedVersion="6" minRefreshableVersion="3" recordCount="5">
  <cacheSource type="worksheet">
    <worksheetSource name="Tableau1"/>
  </cacheSource>
  <cacheFields count="16">
    <cacheField name="Date de la PJ" numFmtId="14">
      <sharedItems containsSemiMixedTypes="0" containsNonDate="0" containsDate="1" containsString="0" minDate="2020-01-05T00:00:00" maxDate="2020-04-06T00:00:00"/>
    </cacheField>
    <cacheField name="Référence de la PJ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Type de PJ" numFmtId="0">
      <sharedItems containsBlank="1" count="4">
        <s v="BMR"/>
        <s v="BL"/>
        <s v="E1"/>
        <m u="1"/>
      </sharedItems>
    </cacheField>
    <cacheField name="Date ravitaillement" numFmtId="14">
      <sharedItems containsSemiMixedTypes="0" containsNonDate="0" containsDate="1" containsString="0" minDate="2020-01-05T00:00:00" maxDate="2020-03-27T00:00:00" count="5">
        <d v="2020-01-05T00:00:00"/>
        <d v="2020-01-29T00:00:00"/>
        <d v="2020-02-15T00:00:00"/>
        <d v="2020-03-26T00:00:00"/>
        <d v="2020-01-15T00:00:00"/>
      </sharedItems>
    </cacheField>
    <cacheField name="Date de prix" numFmtId="14">
      <sharedItems count="14">
        <s v="2020/01"/>
        <s v="2020/02"/>
        <s v="2020/03"/>
        <s v="" u="1"/>
        <s v="2020/10" u="1"/>
        <s v="2020/11" u="1"/>
        <s v="2020/12" u="1"/>
        <s v="2020/04" u="1"/>
        <s v="1900/01" u="1"/>
        <s v="2020/05" u="1"/>
        <s v="2020/06" u="1"/>
        <s v="2020/07" u="1"/>
        <s v="2020/08" u="1"/>
        <s v="2020/09" u="1"/>
      </sharedItems>
    </cacheField>
    <cacheField name="Transmis SEA (Vide ou Référence)" numFmtId="14">
      <sharedItems containsNonDate="0" containsBlank="1" count="3">
        <m/>
        <s v="Janvier" u="1"/>
        <s v="Mars" u="1"/>
      </sharedItems>
    </cacheField>
    <cacheField name="Produit" numFmtId="0">
      <sharedItems containsBlank="1" count="4">
        <s v="F-54 VRAC"/>
        <s v="F-63 VRAC"/>
        <m u="1"/>
        <s v="F-67 VRAC" u="1"/>
      </sharedItems>
    </cacheField>
    <cacheField name="Quantité en L" numFmtId="164">
      <sharedItems containsSemiMixedTypes="0" containsString="0" containsNumber="1" containsInteger="1" minValue="1000" maxValue="4000"/>
    </cacheField>
    <cacheField name="Code client SCALP (CL)" numFmtId="0">
      <sharedItems containsSemiMixedTypes="0" containsString="0" containsNumber="1" containsInteger="1" minValue="21000500" maxValue="21000518" count="3">
        <n v="21000518"/>
        <n v="21000517"/>
        <n v="21000500" u="1"/>
      </sharedItems>
    </cacheField>
    <cacheField name="Ancien code SEA" numFmtId="0">
      <sharedItems containsSemiMixedTypes="0" containsString="0" containsNumber="1" containsInteger="1" minValue="12000" maxValue="75000"/>
    </cacheField>
    <cacheField name="Désignation de l'unité" numFmtId="0">
      <sharedItems containsBlank="1" count="6">
        <s v="ABC"/>
        <s v="DEG"/>
        <s v="" u="1"/>
        <m u="1"/>
        <s v="A" u="1"/>
        <s v="B" u="1"/>
      </sharedItems>
    </cacheField>
    <cacheField name="Code SCALP Payeur (CP)" numFmtId="0">
      <sharedItems containsSemiMixedTypes="0" containsString="0" containsNumber="1" containsInteger="1" minValue="21000001" maxValue="21000101" count="4">
        <n v="21000001"/>
        <n v="21000009"/>
        <n v="21000002" u="1"/>
        <n v="21000101" u="1"/>
      </sharedItems>
    </cacheField>
    <cacheField name="Grade NOM conduct" numFmtId="0">
      <sharedItems containsNonDate="0" containsString="0" containsBlank="1"/>
    </cacheField>
    <cacheField name="Matériel ravitaillé" numFmtId="0">
      <sharedItems containsNonDate="0" containsString="0" containsBlank="1"/>
    </cacheField>
    <cacheField name="Immatriculation " numFmtId="0">
      <sharedItems containsNonDate="0" containsString="0" containsBlank="1"/>
    </cacheField>
    <cacheField name="Lieu de ravitaillement (si différent de en-tête)" numFmtId="0">
      <sharedItems containsNonDate="0" containsBlank="1" count="2">
        <m/>
        <s v="51000 REIMS - Franc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d v="2020-01-05T00:00:00"/>
    <x v="0"/>
    <x v="0"/>
    <x v="0"/>
    <x v="0"/>
    <x v="0"/>
    <x v="0"/>
    <n v="1000"/>
    <x v="0"/>
    <n v="12000"/>
    <x v="0"/>
    <x v="0"/>
    <m/>
    <m/>
    <m/>
    <x v="0"/>
  </r>
  <r>
    <d v="2020-02-05T00:00:00"/>
    <x v="1"/>
    <x v="0"/>
    <x v="1"/>
    <x v="0"/>
    <x v="0"/>
    <x v="1"/>
    <n v="2000"/>
    <x v="0"/>
    <n v="12000"/>
    <x v="0"/>
    <x v="0"/>
    <m/>
    <m/>
    <m/>
    <x v="0"/>
  </r>
  <r>
    <d v="2020-03-05T00:00:00"/>
    <x v="2"/>
    <x v="1"/>
    <x v="2"/>
    <x v="1"/>
    <x v="0"/>
    <x v="1"/>
    <n v="3000"/>
    <x v="1"/>
    <n v="75000"/>
    <x v="1"/>
    <x v="1"/>
    <m/>
    <m/>
    <m/>
    <x v="0"/>
  </r>
  <r>
    <d v="2020-04-05T00:00:00"/>
    <x v="3"/>
    <x v="2"/>
    <x v="3"/>
    <x v="2"/>
    <x v="0"/>
    <x v="0"/>
    <n v="4000"/>
    <x v="0"/>
    <n v="12000"/>
    <x v="0"/>
    <x v="0"/>
    <m/>
    <m/>
    <m/>
    <x v="0"/>
  </r>
  <r>
    <d v="2020-04-05T00:00:00"/>
    <x v="4"/>
    <x v="0"/>
    <x v="4"/>
    <x v="0"/>
    <x v="0"/>
    <x v="0"/>
    <n v="3500"/>
    <x v="0"/>
    <n v="12000"/>
    <x v="0"/>
    <x v="0"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12:H16" firstHeaderRow="1" firstDataRow="2" firstDataCol="5" rowPageCount="1" colPageCount="1"/>
  <pivotFields count="1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multipleItemSelectionAllowed="1" showAll="0" defaultSubtotal="0">
      <items count="14">
        <item m="1" x="8"/>
        <item x="0"/>
        <item x="1"/>
        <item x="2"/>
        <item m="1" x="7"/>
        <item m="1" x="9"/>
        <item m="1" x="10"/>
        <item m="1" x="11"/>
        <item m="1" x="12"/>
        <item m="1" x="13"/>
        <item m="1" x="4"/>
        <item m="1" x="5"/>
        <item m="1" x="6"/>
        <item m="1" x="3"/>
      </items>
    </pivotField>
    <pivotField name="Transmis SEA : sélectionner &quot;(Vide)&quot;" axis="axisPage" compact="0" outline="0" subtotalTop="0" multipleItemSelectionAllowed="1" showAll="0" defaultSubtotal="0">
      <items count="3">
        <item x="0"/>
        <item h="1" m="1" x="1"/>
        <item h="1" m="1" x="2"/>
      </items>
    </pivotField>
    <pivotField axis="axisRow" compact="0" outline="0" showAll="0" defaultSubtotal="0">
      <items count="4">
        <item x="0"/>
        <item x="1"/>
        <item m="1" x="3"/>
        <item m="1" x="2"/>
      </items>
    </pivotField>
    <pivotField dataField="1" compact="0" outline="0" showAll="0" defaultSubtotal="0"/>
    <pivotField axis="axisRow" compact="0" outline="0" showAll="0" defaultSubtotal="0">
      <items count="3">
        <item h="1" x="1"/>
        <item x="0"/>
        <item m="1" x="2"/>
      </items>
    </pivotField>
    <pivotField compact="0" outline="0" showAll="0" defaultSubtotal="0"/>
    <pivotField axis="axisRow" compact="0" outline="0" showAll="0" defaultSubtotal="0">
      <items count="6">
        <item m="1" x="3"/>
        <item m="1" x="4"/>
        <item m="1" x="5"/>
        <item x="0"/>
        <item x="1"/>
        <item m="1" x="2"/>
      </items>
    </pivotField>
    <pivotField axis="axisRow" compact="0" outline="0" showAll="0" defaultSubtotal="0">
      <items count="4">
        <item x="0"/>
        <item m="1" x="2"/>
        <item x="1"/>
        <item m="1"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name="Lieu de ravitaillement" axis="axisRow" compact="0" outline="0" showAll="0" defaultSubtotal="0">
      <items count="2">
        <item x="0"/>
        <item m="1" x="1"/>
      </items>
    </pivotField>
  </pivotFields>
  <rowFields count="5">
    <field x="8"/>
    <field x="10"/>
    <field x="11"/>
    <field x="6"/>
    <field x="15"/>
  </rowFields>
  <rowItems count="3">
    <i>
      <x v="1"/>
      <x v="3"/>
      <x/>
      <x/>
      <x/>
    </i>
    <i r="3">
      <x v="1"/>
      <x/>
    </i>
    <i t="grand">
      <x/>
    </i>
  </rowItems>
  <colFields count="1">
    <field x="4"/>
  </colFields>
  <colItems count="3">
    <i>
      <x v="1"/>
    </i>
    <i>
      <x v="3"/>
    </i>
    <i t="grand">
      <x/>
    </i>
  </colItems>
  <pageFields count="1">
    <pageField fld="5" hier="-1"/>
  </pageFields>
  <dataFields count="1">
    <dataField name="Quantité totale en L" fld="7" baseField="0" baseItem="0" numFmtId="164"/>
  </dataFields>
  <formats count="8">
    <format dxfId="16">
      <pivotArea dataOnly="0" labelOnly="1" outline="0" fieldPosition="0">
        <references count="1">
          <reference field="11" count="0"/>
        </references>
      </pivotArea>
    </format>
    <format dxfId="15">
      <pivotArea dataOnly="0" labelOnly="1" outline="0" fieldPosition="0">
        <references count="1">
          <reference field="10" count="0"/>
        </references>
      </pivotArea>
    </format>
    <format dxfId="14">
      <pivotArea dataOnly="0" labelOnly="1" outline="0" fieldPosition="0">
        <references count="1">
          <reference field="8" count="0"/>
        </references>
      </pivotArea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outline="0" fieldPosition="0">
        <references count="1">
          <reference field="4" count="12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1">
      <pivotArea field="4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4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16:F19" firstHeaderRow="1" firstDataRow="1" firstDataCol="5" rowPageCount="2" colPageCount="1"/>
  <pivotFields count="16"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defaultSubtotal="0">
      <items count="4">
        <item x="1"/>
        <item x="0"/>
        <item x="2"/>
        <item m="1" x="3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multipleItemSelectionAllowed="1" showAll="0" defaultSubtotal="0">
      <items count="14">
        <item m="1" x="8"/>
        <item x="0"/>
        <item x="1"/>
        <item x="2"/>
        <item m="1" x="7"/>
        <item m="1" x="9"/>
        <item m="1" x="10"/>
        <item m="1" x="11"/>
        <item m="1" x="12"/>
        <item m="1" x="13"/>
        <item m="1" x="4"/>
        <item m="1" x="5"/>
        <item m="1" x="6"/>
        <item m="1" x="3"/>
      </items>
    </pivotField>
    <pivotField name="Transmis SEA : sélectionner &quot;(Vide)&quot;" axis="axisPage" compact="0" outline="0" subtotalTop="0" multipleItemSelectionAllowed="1" showAll="0">
      <items count="4">
        <item x="0"/>
        <item h="1" m="1" x="1"/>
        <item h="1" m="1" x="2"/>
        <item t="default"/>
      </items>
    </pivotField>
    <pivotField axis="axisRow" compact="0" outline="0" subtotalTop="0" showAll="0">
      <items count="5">
        <item x="0"/>
        <item x="1"/>
        <item m="1" x="3"/>
        <item m="1" x="2"/>
        <item t="default"/>
      </items>
    </pivotField>
    <pivotField dataField="1" compact="0" outline="0" subtotalTop="0" showAll="0"/>
    <pivotField axis="axisPage" compact="0" outline="0" subtotalTop="0" multipleItemSelectionAllowed="1" showAll="0">
      <items count="4">
        <item x="1"/>
        <item h="1" x="0"/>
        <item h="1"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name="Lieu de ravitaillement" compact="0" outline="0" subtotalTop="0" showAll="0"/>
  </pivotFields>
  <rowFields count="5">
    <field x="4"/>
    <field x="6"/>
    <field x="3"/>
    <field x="2"/>
    <field x="1"/>
  </rowFields>
  <rowItems count="3">
    <i>
      <x v="2"/>
      <x v="1"/>
      <x v="2"/>
      <x/>
      <x v="2"/>
    </i>
    <i t="default" r="1">
      <x v="1"/>
    </i>
    <i t="grand">
      <x/>
    </i>
  </rowItems>
  <colItems count="1">
    <i/>
  </colItems>
  <pageFields count="2">
    <pageField fld="5" hier="-1"/>
    <pageField fld="8" hier="-1"/>
  </pageFields>
  <dataFields count="1">
    <dataField name="Quantité totale en L" fld="7" baseField="0" baseItem="0" numFmtId="164"/>
  </dataFields>
  <formats count="9">
    <format dxfId="8">
      <pivotArea dataOnly="0" labelOnly="1" outline="0" fieldPosition="0">
        <references count="1">
          <reference field="8" count="0"/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>
        <references count="1">
          <reference field="4" count="12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5">
      <pivotArea field="4" type="button" dataOnly="0" labelOnly="1" outline="0" axis="axisRow" fieldPosition="0"/>
    </format>
    <format dxfId="4">
      <pivotArea type="topRight" dataOnly="0" labelOnly="1" outline="0" fieldPosition="0"/>
    </format>
    <format dxfId="3">
      <pivotArea dataOnly="0" labelOnly="1" outline="0" fieldPosition="0">
        <references count="1">
          <reference field="4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">
      <pivotArea dataOnly="0" labelOnly="1" outline="0" fieldPosition="0">
        <references count="1">
          <reference field="3" count="0"/>
        </references>
      </pivotArea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2" name="Tableau2" displayName="Tableau2" ref="D5:D11" totalsRowShown="0" headerRowDxfId="56">
  <autoFilter ref="D5:D11"/>
  <sortState ref="D6:D10">
    <sortCondition ref="D5:D10"/>
  </sortState>
  <tableColumns count="1">
    <tableColumn id="1" name="Articles"/>
  </tableColumns>
  <tableStyleInfo name="Style de tableau 1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F5:M10" totalsRowShown="0" headerRowDxfId="55">
  <autoFilter ref="F5:M10"/>
  <tableColumns count="8">
    <tableColumn id="1" name="Code client livré (code SCALP)"/>
    <tableColumn id="2" name="Désignation de l'unité"/>
    <tableColumn id="9" name="Ancien code SEA"/>
    <tableColumn id="3" name="Client payeur (code SCALP)"/>
    <tableColumn id="4" name="NOM POC"/>
    <tableColumn id="5" name="Prénom POC"/>
    <tableColumn id="6" name="Mail POC"/>
    <tableColumn id="7" name="Tel POC"/>
  </tableColumns>
  <tableStyleInfo name="Style de tableau 2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A5:B12" totalsRowShown="0" headerRowDxfId="54">
  <autoFilter ref="A5:B12"/>
  <tableColumns count="2">
    <tableColumn id="1" name="UR" dataDxfId="53"/>
    <tableColumn id="2" name="Infos" dataDxfId="5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Tableau1" displayName="Tableau1" ref="A10:P16" totalsRowCount="1" headerRowDxfId="51" dataDxfId="50" totalsRowDxfId="49">
  <autoFilter ref="A10:P15"/>
  <tableColumns count="16">
    <tableColumn id="16" name="Date de la PJ" totalsRowLabel="Total" dataDxfId="48" totalsRowDxfId="47"/>
    <tableColumn id="1" name="Référence de la PJ" dataDxfId="46" totalsRowDxfId="45"/>
    <tableColumn id="15" name="Type de PJ" dataDxfId="44" totalsRowDxfId="43"/>
    <tableColumn id="2" name="Date ravitaillement" dataDxfId="42" totalsRowDxfId="41"/>
    <tableColumn id="17" name="Date de prix" dataDxfId="40" totalsRowDxfId="39">
      <calculatedColumnFormula>IF(Tableau1[[#This Row],[Date ravitaillement]]="","",CONCATENATE(YEAR(Tableau1[[#This Row],[Date ravitaillement]]),"/",IF(MONTH(Tableau1[[#This Row],[Date ravitaillement]])&lt;10,CONCATENATE("0",MONTH(Tableau1[[#This Row],[Date ravitaillement]])),MONTH(Tableau1[[#This Row],[Date ravitaillement]]))))</calculatedColumnFormula>
    </tableColumn>
    <tableColumn id="18" name="Transmis SEA (Vide ou Référence)" dataDxfId="38" totalsRowDxfId="37"/>
    <tableColumn id="3" name="Produit" dataDxfId="36" totalsRowDxfId="35"/>
    <tableColumn id="4" name="Quantité en L" totalsRowFunction="custom" dataDxfId="34" totalsRowDxfId="33">
      <totalsRowFormula>SUBTOTAL(9,Tableau1[Quantité en L])</totalsRowFormula>
    </tableColumn>
    <tableColumn id="5" name="Code client SCALP (CL)" dataDxfId="32" totalsRowDxfId="31"/>
    <tableColumn id="6" name="Ancien code SEA" dataDxfId="30" totalsRowDxfId="29">
      <calculatedColumnFormula>IFERROR(VLOOKUP(Tableau1[[#This Row],[Code client SCALP (CL)]],Tab_Clients,3,0),"")</calculatedColumnFormula>
    </tableColumn>
    <tableColumn id="7" name="Désignation de l'unité" dataDxfId="28" totalsRowDxfId="27">
      <calculatedColumnFormula>IFERROR(VLOOKUP(Tableau1[[#This Row],[Code client SCALP (CL)]],Tab_Clients,2,0),"")</calculatedColumnFormula>
    </tableColumn>
    <tableColumn id="8" name="Code SCALP Payeur (CP)" dataDxfId="26" totalsRowDxfId="25">
      <calculatedColumnFormula>IFERROR(VLOOKUP(Tableau1[[#This Row],[Code client SCALP (CL)]],Tab_Clients,4,0),"")</calculatedColumnFormula>
    </tableColumn>
    <tableColumn id="11" name="Grade NOM conduct" dataDxfId="24" totalsRowDxfId="23"/>
    <tableColumn id="12" name="Matériel ravitaillé" dataDxfId="22" totalsRowDxfId="21"/>
    <tableColumn id="13" name="Immatriculation " dataDxfId="20" totalsRowDxfId="19"/>
    <tableColumn id="14" name="Lieu de ravitaillement (si différent de en-tête)" dataDxfId="18" totalsRowDxfId="17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tabSelected="1" topLeftCell="A17" zoomScale="90" zoomScaleNormal="90" workbookViewId="0">
      <selection activeCell="C37" sqref="C37"/>
    </sheetView>
  </sheetViews>
  <sheetFormatPr baseColWidth="10" defaultRowHeight="15.75"/>
  <cols>
    <col min="2" max="2" width="38.5" customWidth="1"/>
    <col min="3" max="3" width="99" customWidth="1"/>
  </cols>
  <sheetData>
    <row r="1" spans="1:3" s="16" customFormat="1" ht="23.25">
      <c r="A1" s="61" t="s">
        <v>95</v>
      </c>
      <c r="B1" s="61"/>
      <c r="C1" s="61"/>
    </row>
    <row r="2" spans="1:3" s="16" customFormat="1" ht="9" customHeight="1">
      <c r="A2" s="48"/>
      <c r="B2" s="48"/>
      <c r="C2" s="48"/>
    </row>
    <row r="4" spans="1:3" s="1" customFormat="1" ht="18.75">
      <c r="A4" s="50">
        <v>1</v>
      </c>
      <c r="B4" s="50" t="s">
        <v>41</v>
      </c>
      <c r="C4" s="50"/>
    </row>
    <row r="5" spans="1:3">
      <c r="A5" s="49"/>
      <c r="B5" s="51" t="s">
        <v>42</v>
      </c>
      <c r="C5" s="52" t="s">
        <v>43</v>
      </c>
    </row>
    <row r="6" spans="1:3">
      <c r="A6" s="49"/>
      <c r="B6" s="51" t="s">
        <v>44</v>
      </c>
      <c r="C6" s="54" t="s">
        <v>45</v>
      </c>
    </row>
    <row r="7" spans="1:3">
      <c r="A7" s="49"/>
      <c r="B7" s="51" t="s">
        <v>46</v>
      </c>
      <c r="C7" s="52" t="s">
        <v>47</v>
      </c>
    </row>
    <row r="8" spans="1:3">
      <c r="A8" s="49"/>
      <c r="B8" s="51" t="s">
        <v>48</v>
      </c>
      <c r="C8" s="52" t="s">
        <v>49</v>
      </c>
    </row>
    <row r="9" spans="1:3" ht="47.25">
      <c r="A9" s="49"/>
      <c r="B9" s="51" t="s">
        <v>118</v>
      </c>
      <c r="C9" s="52" t="s">
        <v>135</v>
      </c>
    </row>
    <row r="10" spans="1:3">
      <c r="A10" s="26"/>
      <c r="B10" s="26"/>
      <c r="C10" s="26"/>
    </row>
    <row r="11" spans="1:3" ht="18.75">
      <c r="A11" s="50">
        <v>2</v>
      </c>
      <c r="B11" s="50" t="s">
        <v>53</v>
      </c>
      <c r="C11" s="50"/>
    </row>
    <row r="12" spans="1:3" ht="126">
      <c r="A12" s="49"/>
      <c r="B12" s="51" t="s">
        <v>50</v>
      </c>
      <c r="C12" s="52" t="s">
        <v>74</v>
      </c>
    </row>
    <row r="13" spans="1:3">
      <c r="A13" s="49"/>
      <c r="B13" s="51" t="s">
        <v>30</v>
      </c>
      <c r="C13" s="52" t="s">
        <v>56</v>
      </c>
    </row>
    <row r="14" spans="1:3" ht="47.25">
      <c r="A14" s="49"/>
      <c r="B14" s="51" t="s">
        <v>51</v>
      </c>
      <c r="C14" s="52" t="s">
        <v>102</v>
      </c>
    </row>
    <row r="15" spans="1:3">
      <c r="A15" s="26"/>
      <c r="B15" s="26"/>
      <c r="C15" s="26"/>
    </row>
    <row r="16" spans="1:3" ht="18.75">
      <c r="A16" s="50">
        <v>3</v>
      </c>
      <c r="B16" s="50" t="s">
        <v>52</v>
      </c>
      <c r="C16" s="50"/>
    </row>
    <row r="17" spans="1:3">
      <c r="A17" s="49"/>
      <c r="B17" s="51" t="s">
        <v>54</v>
      </c>
      <c r="C17" s="52" t="s">
        <v>55</v>
      </c>
    </row>
    <row r="18" spans="1:3">
      <c r="A18" s="49"/>
      <c r="B18" s="51" t="s">
        <v>71</v>
      </c>
      <c r="C18" s="52" t="s">
        <v>75</v>
      </c>
    </row>
    <row r="19" spans="1:3">
      <c r="A19" s="49"/>
      <c r="B19" s="51" t="s">
        <v>70</v>
      </c>
      <c r="C19" s="52" t="s">
        <v>57</v>
      </c>
    </row>
    <row r="20" spans="1:3" ht="47.25">
      <c r="A20" s="49"/>
      <c r="B20" s="51" t="s">
        <v>58</v>
      </c>
      <c r="C20" s="52" t="s">
        <v>90</v>
      </c>
    </row>
    <row r="21" spans="1:3" ht="47.25">
      <c r="A21" s="49"/>
      <c r="B21" s="51" t="s">
        <v>103</v>
      </c>
      <c r="C21" s="52" t="s">
        <v>104</v>
      </c>
    </row>
    <row r="22" spans="1:3">
      <c r="A22" s="49"/>
      <c r="B22" s="51" t="s">
        <v>93</v>
      </c>
      <c r="C22" s="52" t="s">
        <v>94</v>
      </c>
    </row>
    <row r="23" spans="1:3">
      <c r="A23" s="49"/>
      <c r="B23" s="51" t="s">
        <v>81</v>
      </c>
      <c r="C23" s="52" t="s">
        <v>82</v>
      </c>
    </row>
    <row r="24" spans="1:3" ht="31.5">
      <c r="A24" s="49"/>
      <c r="B24" s="51" t="s">
        <v>59</v>
      </c>
      <c r="C24" s="52" t="s">
        <v>60</v>
      </c>
    </row>
    <row r="25" spans="1:3">
      <c r="A25" s="49"/>
      <c r="B25" s="51" t="s">
        <v>63</v>
      </c>
      <c r="C25" s="52" t="s">
        <v>64</v>
      </c>
    </row>
    <row r="26" spans="1:3">
      <c r="A26" s="49"/>
      <c r="B26" s="51" t="s">
        <v>65</v>
      </c>
      <c r="C26" s="52" t="s">
        <v>66</v>
      </c>
    </row>
    <row r="27" spans="1:3">
      <c r="A27" s="49"/>
      <c r="B27" s="51" t="s">
        <v>76</v>
      </c>
      <c r="C27" s="52" t="s">
        <v>77</v>
      </c>
    </row>
    <row r="28" spans="1:3">
      <c r="A28" s="26"/>
      <c r="B28" s="26"/>
      <c r="C28" s="26"/>
    </row>
    <row r="29" spans="1:3" ht="18.75">
      <c r="A29" s="50">
        <v>4</v>
      </c>
      <c r="B29" s="50" t="s">
        <v>85</v>
      </c>
      <c r="C29" s="50" t="s">
        <v>136</v>
      </c>
    </row>
    <row r="30" spans="1:3">
      <c r="A30" s="49"/>
      <c r="B30" s="51" t="s">
        <v>86</v>
      </c>
      <c r="C30" s="52" t="s">
        <v>87</v>
      </c>
    </row>
    <row r="31" spans="1:3">
      <c r="A31" s="49"/>
      <c r="B31" s="51" t="s">
        <v>88</v>
      </c>
      <c r="C31" s="55" t="s">
        <v>89</v>
      </c>
    </row>
    <row r="32" spans="1:3">
      <c r="A32" s="49"/>
      <c r="B32" s="51"/>
      <c r="C32" s="53" t="s">
        <v>40</v>
      </c>
    </row>
    <row r="33" spans="1:3">
      <c r="A33" s="49"/>
      <c r="B33" s="51"/>
      <c r="C33" s="53" t="s">
        <v>105</v>
      </c>
    </row>
    <row r="34" spans="1:3">
      <c r="A34" s="49"/>
      <c r="B34" s="51"/>
      <c r="C34" s="53" t="s">
        <v>106</v>
      </c>
    </row>
    <row r="35" spans="1:3">
      <c r="A35" s="49"/>
      <c r="B35" s="51" t="s">
        <v>122</v>
      </c>
      <c r="C35" s="53" t="s">
        <v>107</v>
      </c>
    </row>
    <row r="37" spans="1:3" ht="18.75">
      <c r="A37" s="50">
        <v>5</v>
      </c>
      <c r="B37" s="50" t="s">
        <v>117</v>
      </c>
      <c r="C37" s="50" t="s">
        <v>136</v>
      </c>
    </row>
    <row r="38" spans="1:3">
      <c r="A38" s="49"/>
      <c r="B38" s="51" t="s">
        <v>86</v>
      </c>
      <c r="C38" s="52" t="s">
        <v>87</v>
      </c>
    </row>
    <row r="39" spans="1:3" ht="47.25">
      <c r="A39" s="49"/>
      <c r="B39" s="51" t="s">
        <v>120</v>
      </c>
      <c r="C39" s="52" t="s">
        <v>133</v>
      </c>
    </row>
    <row r="40" spans="1:3" ht="63">
      <c r="A40" s="49"/>
      <c r="B40" s="51" t="s">
        <v>119</v>
      </c>
      <c r="C40" s="52" t="s">
        <v>134</v>
      </c>
    </row>
    <row r="41" spans="1:3">
      <c r="A41" s="49"/>
      <c r="B41" s="51" t="s">
        <v>88</v>
      </c>
      <c r="C41" s="55" t="s">
        <v>89</v>
      </c>
    </row>
    <row r="42" spans="1:3">
      <c r="A42" s="49"/>
      <c r="B42" s="51"/>
      <c r="C42" s="53" t="s">
        <v>40</v>
      </c>
    </row>
    <row r="43" spans="1:3">
      <c r="A43" s="49"/>
      <c r="B43" s="51"/>
      <c r="C43" s="53" t="s">
        <v>105</v>
      </c>
    </row>
    <row r="44" spans="1:3">
      <c r="A44" s="49"/>
      <c r="B44" s="51"/>
      <c r="C44" s="53" t="s">
        <v>106</v>
      </c>
    </row>
    <row r="45" spans="1:3">
      <c r="A45" s="49"/>
      <c r="B45" s="51" t="s">
        <v>123</v>
      </c>
      <c r="C45" s="53" t="s">
        <v>107</v>
      </c>
    </row>
    <row r="46" spans="1:3">
      <c r="A46" s="49"/>
      <c r="B46" s="51" t="s">
        <v>132</v>
      </c>
      <c r="C46" s="53" t="s">
        <v>121</v>
      </c>
    </row>
    <row r="49" spans="1:3" ht="18.75">
      <c r="A49" s="50">
        <v>6</v>
      </c>
      <c r="B49" s="50" t="s">
        <v>124</v>
      </c>
      <c r="C49" s="50"/>
    </row>
    <row r="50" spans="1:3">
      <c r="A50" s="49"/>
      <c r="B50" s="51" t="s">
        <v>125</v>
      </c>
      <c r="C50" s="52" t="s">
        <v>126</v>
      </c>
    </row>
    <row r="51" spans="1:3">
      <c r="A51" s="49"/>
      <c r="B51" s="51" t="s">
        <v>127</v>
      </c>
      <c r="C51" s="52" t="s">
        <v>129</v>
      </c>
    </row>
    <row r="52" spans="1:3">
      <c r="A52" s="49"/>
      <c r="B52" s="51" t="s">
        <v>128</v>
      </c>
      <c r="C52" s="52" t="s">
        <v>130</v>
      </c>
    </row>
  </sheetData>
  <mergeCells count="1">
    <mergeCell ref="A1:C1"/>
  </mergeCells>
  <phoneticPr fontId="8" type="noConversion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J8" sqref="J8"/>
    </sheetView>
  </sheetViews>
  <sheetFormatPr baseColWidth="10" defaultRowHeight="15.75"/>
  <cols>
    <col min="1" max="1" width="27.875" bestFit="1" customWidth="1"/>
    <col min="2" max="2" width="39.875" bestFit="1" customWidth="1"/>
    <col min="4" max="4" width="16.5" customWidth="1"/>
    <col min="6" max="6" width="14.625" customWidth="1"/>
    <col min="7" max="7" width="37.375" customWidth="1"/>
    <col min="8" max="8" width="10.625" customWidth="1"/>
    <col min="9" max="9" width="12.875" customWidth="1"/>
    <col min="10" max="10" width="27" customWidth="1"/>
    <col min="11" max="11" width="15.875" customWidth="1"/>
    <col min="12" max="12" width="32.5" customWidth="1"/>
    <col min="13" max="13" width="19" customWidth="1"/>
  </cols>
  <sheetData>
    <row r="1" spans="1:13" s="6" customFormat="1" ht="23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6" customFormat="1" ht="9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6" customFormat="1" ht="9" customHeight="1"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7" customFormat="1">
      <c r="A4" s="27" t="s">
        <v>31</v>
      </c>
      <c r="D4" s="27" t="s">
        <v>100</v>
      </c>
      <c r="F4" s="27" t="s">
        <v>101</v>
      </c>
    </row>
    <row r="5" spans="1:13" s="29" customFormat="1" ht="36.950000000000003" customHeight="1">
      <c r="A5" s="29" t="s">
        <v>32</v>
      </c>
      <c r="B5" s="28" t="s">
        <v>33</v>
      </c>
      <c r="D5" s="28" t="s">
        <v>9</v>
      </c>
      <c r="F5" s="30" t="s">
        <v>97</v>
      </c>
      <c r="G5" s="31" t="s">
        <v>4</v>
      </c>
      <c r="H5" s="33" t="s">
        <v>3</v>
      </c>
      <c r="I5" s="32" t="s">
        <v>25</v>
      </c>
      <c r="J5" s="32" t="s">
        <v>26</v>
      </c>
      <c r="K5" s="32" t="s">
        <v>27</v>
      </c>
      <c r="L5" s="32" t="s">
        <v>28</v>
      </c>
      <c r="M5" s="32" t="s">
        <v>29</v>
      </c>
    </row>
    <row r="6" spans="1:13">
      <c r="A6" s="26" t="s">
        <v>96</v>
      </c>
      <c r="B6" s="35" t="s">
        <v>34</v>
      </c>
      <c r="D6" s="2" t="s">
        <v>14</v>
      </c>
      <c r="F6" s="4">
        <v>21000518</v>
      </c>
      <c r="G6" t="s">
        <v>61</v>
      </c>
      <c r="H6">
        <v>12000</v>
      </c>
      <c r="I6">
        <v>21000001</v>
      </c>
      <c r="J6" t="s">
        <v>114</v>
      </c>
    </row>
    <row r="7" spans="1:13">
      <c r="A7" s="26" t="s">
        <v>91</v>
      </c>
      <c r="B7" s="35" t="s">
        <v>35</v>
      </c>
      <c r="D7" t="s">
        <v>11</v>
      </c>
      <c r="F7">
        <v>21000517</v>
      </c>
      <c r="G7" t="s">
        <v>62</v>
      </c>
      <c r="H7">
        <v>75000</v>
      </c>
      <c r="I7">
        <v>21000009</v>
      </c>
      <c r="J7" t="s">
        <v>115</v>
      </c>
    </row>
    <row r="8" spans="1:13">
      <c r="A8" s="26" t="s">
        <v>72</v>
      </c>
      <c r="B8" s="35" t="s">
        <v>36</v>
      </c>
      <c r="D8" t="s">
        <v>10</v>
      </c>
    </row>
    <row r="9" spans="1:13">
      <c r="A9" s="26" t="s">
        <v>73</v>
      </c>
      <c r="B9" s="35" t="s">
        <v>37</v>
      </c>
      <c r="D9" t="s">
        <v>12</v>
      </c>
    </row>
    <row r="10" spans="1:13">
      <c r="A10" s="26" t="s">
        <v>67</v>
      </c>
      <c r="B10" s="35" t="s">
        <v>78</v>
      </c>
      <c r="D10" t="s">
        <v>13</v>
      </c>
    </row>
    <row r="11" spans="1:13">
      <c r="A11" s="26" t="s">
        <v>68</v>
      </c>
      <c r="B11" s="35" t="s">
        <v>79</v>
      </c>
      <c r="D11" t="s">
        <v>92</v>
      </c>
    </row>
    <row r="12" spans="1:13">
      <c r="A12" s="26" t="s">
        <v>69</v>
      </c>
      <c r="B12" s="35" t="s">
        <v>80</v>
      </c>
    </row>
  </sheetData>
  <mergeCells count="1">
    <mergeCell ref="A1:M1"/>
  </mergeCells>
  <phoneticPr fontId="8" type="noConversion"/>
  <pageMargins left="0.7" right="0.7" top="0.75" bottom="0.75" header="0.3" footer="0.3"/>
  <pageSetup paperSize="9" orientation="portrait" horizontalDpi="0" verticalDpi="0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showGridLines="0" workbookViewId="0">
      <selection activeCell="C25" sqref="C25"/>
    </sheetView>
  </sheetViews>
  <sheetFormatPr baseColWidth="10" defaultColWidth="10.875" defaultRowHeight="15.75"/>
  <cols>
    <col min="1" max="1" width="15.375" style="6" customWidth="1"/>
    <col min="2" max="2" width="18.875" style="6" bestFit="1" customWidth="1"/>
    <col min="3" max="3" width="15.875" style="6" customWidth="1"/>
    <col min="4" max="6" width="15.375" style="6" customWidth="1"/>
    <col min="7" max="7" width="13.375" style="6" bestFit="1" customWidth="1"/>
    <col min="8" max="8" width="15.125" style="6" bestFit="1" customWidth="1"/>
    <col min="9" max="9" width="15.875" style="6" customWidth="1"/>
    <col min="10" max="10" width="19.625" style="6" bestFit="1" customWidth="1"/>
    <col min="11" max="11" width="29" style="6" customWidth="1"/>
    <col min="12" max="12" width="15.875" style="6" customWidth="1"/>
    <col min="13" max="13" width="28.625" style="6" customWidth="1"/>
    <col min="14" max="14" width="23.875" style="6" customWidth="1"/>
    <col min="15" max="15" width="26.625" style="6" customWidth="1"/>
    <col min="16" max="16" width="29" style="6" customWidth="1"/>
    <col min="17" max="16384" width="10.875" style="6"/>
  </cols>
  <sheetData>
    <row r="1" spans="1:16" ht="23.25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9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5" spans="1:16" ht="21">
      <c r="A5" s="37" t="str">
        <f>CONCATENATE("Unité Ravitailleuse : ",Code_CL," - ",Clair_CL)</f>
        <v>Unité Ravitailleuse : 21xx1234 - XX - STATION XXXX YYYYYYYY</v>
      </c>
      <c r="B5" s="8"/>
      <c r="O5" s="8"/>
    </row>
    <row r="6" spans="1:16">
      <c r="A6" s="47" t="str">
        <f>CONCATENATE("Lieu de ravitaillement : ",CP," ",Ville," - ",Pays)</f>
        <v>Lieu de ravitaillement : Code Postal VILLE - Pays</v>
      </c>
      <c r="B6" s="8"/>
      <c r="O6" s="8"/>
    </row>
    <row r="7" spans="1:16" ht="21">
      <c r="A7" s="36" t="str">
        <f>CONCATENATE("Client payeur UR : ",Code_CP," - ",Clair_CP)</f>
        <v>Client payeur UR : 21xx5678 - XX - XXXXXXXX YYYYYYYY ZZZZZZZ</v>
      </c>
      <c r="B7" s="9"/>
    </row>
    <row r="8" spans="1:16" ht="21">
      <c r="A8" s="9"/>
      <c r="B8" s="9"/>
    </row>
    <row r="10" spans="1:16" s="26" customFormat="1" ht="48" customHeight="1">
      <c r="A10" s="38" t="s">
        <v>16</v>
      </c>
      <c r="B10" s="39" t="s">
        <v>18</v>
      </c>
      <c r="C10" s="24" t="s">
        <v>15</v>
      </c>
      <c r="D10" s="40" t="s">
        <v>0</v>
      </c>
      <c r="E10" s="44" t="s">
        <v>22</v>
      </c>
      <c r="F10" s="57" t="s">
        <v>98</v>
      </c>
      <c r="G10" s="39" t="s">
        <v>1</v>
      </c>
      <c r="H10" s="43" t="s">
        <v>23</v>
      </c>
      <c r="I10" s="40" t="s">
        <v>2</v>
      </c>
      <c r="J10" s="44" t="s">
        <v>3</v>
      </c>
      <c r="K10" s="44" t="s">
        <v>4</v>
      </c>
      <c r="L10" s="44" t="s">
        <v>19</v>
      </c>
      <c r="M10" s="45" t="s">
        <v>38</v>
      </c>
      <c r="N10" s="23" t="s">
        <v>5</v>
      </c>
      <c r="O10" s="24" t="s">
        <v>6</v>
      </c>
      <c r="P10" s="25" t="s">
        <v>7</v>
      </c>
    </row>
    <row r="11" spans="1:16">
      <c r="A11" s="14">
        <v>43835</v>
      </c>
      <c r="B11" s="15">
        <v>1</v>
      </c>
      <c r="C11" s="17" t="s">
        <v>108</v>
      </c>
      <c r="D11" s="14">
        <v>43835</v>
      </c>
      <c r="E11" s="42" t="str">
        <f>IF(Tableau1[[#This Row],[Date ravitaillement]]="","",CONCATENATE(YEAR(Tableau1[[#This Row],[Date ravitaillement]]),"/",IF(MONTH(Tableau1[[#This Row],[Date ravitaillement]])&lt;10,CONCATENATE("0",MONTH(Tableau1[[#This Row],[Date ravitaillement]])),MONTH(Tableau1[[#This Row],[Date ravitaillement]]))))</f>
        <v>2020/01</v>
      </c>
      <c r="F11" s="42"/>
      <c r="G11" s="18" t="s">
        <v>11</v>
      </c>
      <c r="H11" s="12">
        <v>1000</v>
      </c>
      <c r="I11" s="20">
        <v>21000518</v>
      </c>
      <c r="J11" s="18">
        <f>IFERROR(VLOOKUP(Tableau1[[#This Row],[Code client SCALP (CL)]],Tab_Clients,3,0),"")</f>
        <v>12000</v>
      </c>
      <c r="K11" s="15" t="str">
        <f>IFERROR(VLOOKUP(Tableau1[[#This Row],[Code client SCALP (CL)]],Tab_Clients,2,0),"")</f>
        <v>ABC</v>
      </c>
      <c r="L11" s="18">
        <f>IFERROR(VLOOKUP(Tableau1[[#This Row],[Code client SCALP (CL)]],Tab_Clients,4,0),"")</f>
        <v>21000001</v>
      </c>
      <c r="M11" s="15"/>
      <c r="N11" s="15"/>
      <c r="O11" s="21"/>
      <c r="P11" s="10"/>
    </row>
    <row r="12" spans="1:16">
      <c r="A12" s="14">
        <v>43866</v>
      </c>
      <c r="B12" s="15">
        <v>2</v>
      </c>
      <c r="C12" s="17" t="s">
        <v>108</v>
      </c>
      <c r="D12" s="14">
        <v>43859</v>
      </c>
      <c r="E12" s="41" t="str">
        <f>IF(Tableau1[[#This Row],[Date ravitaillement]]="","",CONCATENATE(YEAR(Tableau1[[#This Row],[Date ravitaillement]]),"/",IF(MONTH(Tableau1[[#This Row],[Date ravitaillement]])&lt;10,CONCATENATE("0",MONTH(Tableau1[[#This Row],[Date ravitaillement]])),MONTH(Tableau1[[#This Row],[Date ravitaillement]]))))</f>
        <v>2020/01</v>
      </c>
      <c r="F12" s="42"/>
      <c r="G12" s="18" t="s">
        <v>10</v>
      </c>
      <c r="H12" s="12">
        <v>2000</v>
      </c>
      <c r="I12" s="20">
        <v>21000518</v>
      </c>
      <c r="J12" s="18">
        <f>IFERROR(VLOOKUP(Tableau1[[#This Row],[Code client SCALP (CL)]],Tab_Clients,3,0),"")</f>
        <v>12000</v>
      </c>
      <c r="K12" s="15" t="str">
        <f>IFERROR(VLOOKUP(Tableau1[[#This Row],[Code client SCALP (CL)]],Tab_Clients,2,0),"")</f>
        <v>ABC</v>
      </c>
      <c r="L12" s="18">
        <f>IFERROR(VLOOKUP(Tableau1[[#This Row],[Code client SCALP (CL)]],Tab_Clients,4,0),"")</f>
        <v>21000001</v>
      </c>
      <c r="M12" s="15"/>
      <c r="N12" s="15"/>
      <c r="O12" s="21"/>
      <c r="P12" s="10"/>
    </row>
    <row r="13" spans="1:16">
      <c r="A13" s="14">
        <v>43895</v>
      </c>
      <c r="B13" s="15">
        <v>3</v>
      </c>
      <c r="C13" s="17" t="s">
        <v>109</v>
      </c>
      <c r="D13" s="14">
        <v>43876</v>
      </c>
      <c r="E13" s="41" t="str">
        <f>IF(Tableau1[[#This Row],[Date ravitaillement]]="","",CONCATENATE(YEAR(Tableau1[[#This Row],[Date ravitaillement]]),"/",IF(MONTH(Tableau1[[#This Row],[Date ravitaillement]])&lt;10,CONCATENATE("0",MONTH(Tableau1[[#This Row],[Date ravitaillement]])),MONTH(Tableau1[[#This Row],[Date ravitaillement]]))))</f>
        <v>2020/02</v>
      </c>
      <c r="F13" s="42"/>
      <c r="G13" s="18" t="s">
        <v>10</v>
      </c>
      <c r="H13" s="12">
        <v>3000</v>
      </c>
      <c r="I13" s="20">
        <v>21000517</v>
      </c>
      <c r="J13" s="18">
        <f>IFERROR(VLOOKUP(Tableau1[[#This Row],[Code client SCALP (CL)]],Tab_Clients,3,0),"")</f>
        <v>75000</v>
      </c>
      <c r="K13" s="15" t="str">
        <f>IFERROR(VLOOKUP(Tableau1[[#This Row],[Code client SCALP (CL)]],Tab_Clients,2,0),"")</f>
        <v>DEG</v>
      </c>
      <c r="L13" s="18">
        <f>IFERROR(VLOOKUP(Tableau1[[#This Row],[Code client SCALP (CL)]],Tab_Clients,4,0),"")</f>
        <v>21000009</v>
      </c>
      <c r="M13" s="15"/>
      <c r="N13" s="15"/>
      <c r="O13" s="21"/>
      <c r="P13" s="10"/>
    </row>
    <row r="14" spans="1:16">
      <c r="A14" s="14">
        <v>43926</v>
      </c>
      <c r="B14" s="15">
        <v>4</v>
      </c>
      <c r="C14" s="17" t="s">
        <v>110</v>
      </c>
      <c r="D14" s="14">
        <v>43916</v>
      </c>
      <c r="E14" s="41" t="str">
        <f>IF(Tableau1[[#This Row],[Date ravitaillement]]="","",CONCATENATE(YEAR(Tableau1[[#This Row],[Date ravitaillement]]),"/",IF(MONTH(Tableau1[[#This Row],[Date ravitaillement]])&lt;10,CONCATENATE("0",MONTH(Tableau1[[#This Row],[Date ravitaillement]])),MONTH(Tableau1[[#This Row],[Date ravitaillement]]))))</f>
        <v>2020/03</v>
      </c>
      <c r="F14" s="42"/>
      <c r="G14" s="18" t="s">
        <v>11</v>
      </c>
      <c r="H14" s="12">
        <v>4000</v>
      </c>
      <c r="I14" s="20">
        <v>21000518</v>
      </c>
      <c r="J14" s="18">
        <f>IFERROR(VLOOKUP(Tableau1[[#This Row],[Code client SCALP (CL)]],Tab_Clients,3,0),"")</f>
        <v>12000</v>
      </c>
      <c r="K14" s="15" t="str">
        <f>IFERROR(VLOOKUP(Tableau1[[#This Row],[Code client SCALP (CL)]],Tab_Clients,2,0),"")</f>
        <v>ABC</v>
      </c>
      <c r="L14" s="18">
        <f>IFERROR(VLOOKUP(Tableau1[[#This Row],[Code client SCALP (CL)]],Tab_Clients,4,0),"")</f>
        <v>21000001</v>
      </c>
      <c r="M14" s="15"/>
      <c r="N14" s="15"/>
      <c r="O14" s="21"/>
      <c r="P14" s="10"/>
    </row>
    <row r="15" spans="1:16">
      <c r="A15" s="14">
        <v>43926</v>
      </c>
      <c r="B15" s="15">
        <v>5</v>
      </c>
      <c r="C15" s="17" t="s">
        <v>108</v>
      </c>
      <c r="D15" s="14">
        <v>43845</v>
      </c>
      <c r="E15" s="41" t="str">
        <f>IF(Tableau1[[#This Row],[Date ravitaillement]]="","",CONCATENATE(YEAR(Tableau1[[#This Row],[Date ravitaillement]]),"/",IF(MONTH(Tableau1[[#This Row],[Date ravitaillement]])&lt;10,CONCATENATE("0",MONTH(Tableau1[[#This Row],[Date ravitaillement]])),MONTH(Tableau1[[#This Row],[Date ravitaillement]]))))</f>
        <v>2020/01</v>
      </c>
      <c r="F15" s="42"/>
      <c r="G15" s="18" t="s">
        <v>11</v>
      </c>
      <c r="H15" s="12">
        <v>3500</v>
      </c>
      <c r="I15" s="20">
        <v>21000518</v>
      </c>
      <c r="J15" s="18">
        <f>IFERROR(VLOOKUP(Tableau1[[#This Row],[Code client SCALP (CL)]],Tab_Clients,3,0),"")</f>
        <v>12000</v>
      </c>
      <c r="K15" s="15" t="str">
        <f>IFERROR(VLOOKUP(Tableau1[[#This Row],[Code client SCALP (CL)]],Tab_Clients,2,0),"")</f>
        <v>ABC</v>
      </c>
      <c r="L15" s="18">
        <f>IFERROR(VLOOKUP(Tableau1[[#This Row],[Code client SCALP (CL)]],Tab_Clients,4,0),"")</f>
        <v>21000001</v>
      </c>
      <c r="M15" s="15"/>
      <c r="N15" s="15"/>
      <c r="O15" s="21"/>
      <c r="P15" s="10"/>
    </row>
    <row r="16" spans="1:16" ht="18.75">
      <c r="A16" s="11" t="s">
        <v>17</v>
      </c>
      <c r="B16" s="11"/>
      <c r="C16" s="11"/>
      <c r="D16" s="11"/>
      <c r="E16" s="11"/>
      <c r="F16" s="11"/>
      <c r="G16" s="11"/>
      <c r="H16" s="13">
        <f>SUBTOTAL(9,Tableau1[Quantité en L])</f>
        <v>13500</v>
      </c>
      <c r="I16" s="11"/>
      <c r="J16" s="11"/>
      <c r="K16" s="11"/>
      <c r="L16" s="11"/>
      <c r="M16" s="11"/>
      <c r="N16" s="11"/>
      <c r="O16" s="11"/>
      <c r="P16" s="11"/>
    </row>
  </sheetData>
  <mergeCells count="2">
    <mergeCell ref="A1:P1"/>
    <mergeCell ref="A2:P2"/>
  </mergeCells>
  <dataValidations count="1">
    <dataValidation type="list" allowBlank="1" showInputMessage="1" showErrorMessage="1" sqref="G11:G15">
      <formula1>Article</formula1>
    </dataValidation>
  </dataValidations>
  <pageMargins left="0.7" right="0.7" top="0.75" bottom="0.75" header="0.3" footer="0.3"/>
  <pageSetup paperSize="9" orientation="portrait" horizontalDpi="0" verticalDpi="0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zoomScaleNormal="100" workbookViewId="0">
      <selection activeCell="C15" sqref="C15"/>
    </sheetView>
  </sheetViews>
  <sheetFormatPr baseColWidth="10" defaultRowHeight="15.75"/>
  <cols>
    <col min="1" max="1" width="31.875" customWidth="1"/>
    <col min="2" max="2" width="35.875" customWidth="1"/>
    <col min="3" max="3" width="23.375" bestFit="1" customWidth="1"/>
    <col min="4" max="4" width="21.875" bestFit="1" customWidth="1"/>
    <col min="5" max="5" width="21.875" style="3" bestFit="1" customWidth="1"/>
    <col min="6" max="7" width="16.375" style="3" bestFit="1" customWidth="1"/>
    <col min="8" max="10" width="12" style="3" bestFit="1" customWidth="1"/>
    <col min="11" max="16" width="16.375" style="3" bestFit="1" customWidth="1"/>
    <col min="17" max="17" width="16.375" bestFit="1" customWidth="1"/>
    <col min="18" max="19" width="12" bestFit="1" customWidth="1"/>
  </cols>
  <sheetData>
    <row r="1" spans="1:16" s="6" customFormat="1" ht="23.25">
      <c r="A1" s="62" t="s">
        <v>39</v>
      </c>
      <c r="B1" s="62"/>
      <c r="C1" s="62"/>
      <c r="D1" s="62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6" customFormat="1" ht="9" customHeight="1">
      <c r="A2" s="63"/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6" customFormat="1" ht="9" customHeight="1">
      <c r="A3" s="7"/>
      <c r="B3" s="7"/>
      <c r="C3" s="7"/>
      <c r="D3" s="7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6" customFormat="1"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6" customFormat="1" ht="21">
      <c r="A5" s="37" t="str">
        <f>CONCATENATE("Unité Ravitailleuse : ",Code_CL," - ",Clair_CL)</f>
        <v>Unité Ravitailleuse : 21xx1234 - XX - STATION XXXX YYYYYYYY</v>
      </c>
      <c r="B5" s="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6" customFormat="1">
      <c r="A6" s="47" t="str">
        <f>CONCATENATE("Lieu de ravitaillement : ",CP," ",Ville," - ",Pays)</f>
        <v>Lieu de ravitaillement : Code Postal VILLE - Pays</v>
      </c>
      <c r="B6" s="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6" customFormat="1" ht="21">
      <c r="A7" s="36" t="str">
        <f>CONCATENATE("Client payeur UR : ",Code_CP," - ",Clair_CP)</f>
        <v>Client payeur UR : 21xx5678 - XX - XXXXXXXX YYYYYYYY ZZZZZZZ</v>
      </c>
      <c r="B7" s="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10" spans="1:16">
      <c r="A10" s="22" t="s">
        <v>99</v>
      </c>
      <c r="B10" t="s">
        <v>20</v>
      </c>
    </row>
    <row r="12" spans="1:16">
      <c r="A12" s="22" t="s">
        <v>84</v>
      </c>
      <c r="E12"/>
      <c r="F12" s="56" t="s">
        <v>22</v>
      </c>
      <c r="I12"/>
      <c r="J12"/>
      <c r="K12"/>
      <c r="L12"/>
      <c r="M12"/>
      <c r="N12"/>
      <c r="O12"/>
      <c r="P12"/>
    </row>
    <row r="13" spans="1:16">
      <c r="A13" s="22" t="s">
        <v>2</v>
      </c>
      <c r="B13" s="22" t="s">
        <v>4</v>
      </c>
      <c r="C13" s="22" t="s">
        <v>19</v>
      </c>
      <c r="D13" s="22" t="s">
        <v>1</v>
      </c>
      <c r="E13" s="22" t="s">
        <v>83</v>
      </c>
      <c r="F13" s="3" t="s">
        <v>112</v>
      </c>
      <c r="G13" s="3" t="s">
        <v>113</v>
      </c>
      <c r="H13" t="s">
        <v>21</v>
      </c>
      <c r="I13"/>
      <c r="J13"/>
      <c r="K13"/>
      <c r="L13"/>
      <c r="M13"/>
      <c r="N13"/>
      <c r="O13"/>
      <c r="P13"/>
    </row>
    <row r="14" spans="1:16">
      <c r="A14" s="58">
        <v>21000518</v>
      </c>
      <c r="B14" s="58" t="s">
        <v>61</v>
      </c>
      <c r="C14" s="58">
        <v>21000001</v>
      </c>
      <c r="D14" t="s">
        <v>11</v>
      </c>
      <c r="E14" t="s">
        <v>20</v>
      </c>
      <c r="F14" s="59">
        <v>4500</v>
      </c>
      <c r="G14" s="59">
        <v>4000</v>
      </c>
      <c r="H14" s="46">
        <v>8500</v>
      </c>
      <c r="I14"/>
      <c r="J14"/>
      <c r="K14"/>
      <c r="L14"/>
      <c r="M14"/>
      <c r="N14"/>
      <c r="O14"/>
      <c r="P14"/>
    </row>
    <row r="15" spans="1:16">
      <c r="A15" s="58"/>
      <c r="B15" s="58"/>
      <c r="C15" s="58"/>
      <c r="D15" t="s">
        <v>10</v>
      </c>
      <c r="E15" t="s">
        <v>20</v>
      </c>
      <c r="F15" s="59">
        <v>2000</v>
      </c>
      <c r="G15" s="59"/>
      <c r="H15" s="46">
        <v>2000</v>
      </c>
      <c r="I15"/>
      <c r="J15"/>
      <c r="K15"/>
      <c r="L15"/>
      <c r="M15"/>
      <c r="N15"/>
      <c r="O15"/>
      <c r="P15"/>
    </row>
    <row r="16" spans="1:16">
      <c r="A16" t="s">
        <v>21</v>
      </c>
      <c r="E16"/>
      <c r="F16" s="59">
        <v>6500</v>
      </c>
      <c r="G16" s="59">
        <v>4000</v>
      </c>
      <c r="H16" s="46">
        <v>10500</v>
      </c>
      <c r="I16"/>
      <c r="J16"/>
      <c r="K16"/>
      <c r="L16"/>
      <c r="M16"/>
      <c r="N16"/>
      <c r="O16"/>
      <c r="P16"/>
    </row>
    <row r="17" spans="2:16">
      <c r="E17"/>
      <c r="F17"/>
      <c r="G17"/>
      <c r="H17"/>
      <c r="I17"/>
      <c r="J17"/>
      <c r="K17"/>
      <c r="L17"/>
      <c r="M17"/>
      <c r="N17"/>
      <c r="O17"/>
      <c r="P17"/>
    </row>
    <row r="18" spans="2:16">
      <c r="E18"/>
      <c r="F18"/>
      <c r="G18"/>
      <c r="H18"/>
      <c r="I18"/>
      <c r="J18"/>
      <c r="K18"/>
      <c r="L18"/>
      <c r="M18"/>
      <c r="N18"/>
      <c r="O18"/>
      <c r="P18"/>
    </row>
    <row r="19" spans="2:16">
      <c r="E19"/>
      <c r="F19"/>
      <c r="G19"/>
      <c r="H19"/>
      <c r="I19"/>
      <c r="J19"/>
      <c r="K19"/>
      <c r="L19"/>
      <c r="M19"/>
      <c r="N19"/>
      <c r="O19"/>
      <c r="P19"/>
    </row>
    <row r="26" spans="2:16">
      <c r="B26" s="5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/>
  <headerFooter>
    <oddFooter>&amp;C&amp;"Calibri,Normal"&amp;10&amp;K000000&amp;P / &amp;N&amp;R&amp;"Calibri,Normal"&amp;10&amp;K000000&amp;D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zoomScaleNormal="100" workbookViewId="0">
      <selection activeCell="C10" sqref="C10"/>
    </sheetView>
  </sheetViews>
  <sheetFormatPr baseColWidth="10" defaultRowHeight="15.75"/>
  <cols>
    <col min="1" max="1" width="33" customWidth="1"/>
    <col min="2" max="2" width="18" customWidth="1"/>
    <col min="3" max="3" width="18.625" customWidth="1"/>
    <col min="4" max="4" width="18.875" bestFit="1" customWidth="1"/>
    <col min="5" max="5" width="18.875" style="3" bestFit="1" customWidth="1"/>
    <col min="6" max="7" width="18" style="3" bestFit="1" customWidth="1"/>
    <col min="8" max="16" width="16.375" style="3" bestFit="1" customWidth="1"/>
    <col min="17" max="17" width="16.375" bestFit="1" customWidth="1"/>
    <col min="18" max="19" width="12" bestFit="1" customWidth="1"/>
  </cols>
  <sheetData>
    <row r="1" spans="1:16" s="6" customFormat="1" ht="23.25">
      <c r="A1" s="62" t="s">
        <v>131</v>
      </c>
      <c r="B1" s="62"/>
      <c r="C1" s="62"/>
      <c r="D1" s="62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6" customFormat="1" ht="9" customHeight="1">
      <c r="A2" s="63"/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6" customFormat="1" ht="9" customHeight="1">
      <c r="A3" s="7"/>
      <c r="B3" s="7"/>
      <c r="C3" s="7"/>
      <c r="D3" s="7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6" customFormat="1" ht="9" customHeight="1">
      <c r="A4" s="7"/>
      <c r="B4" s="7"/>
      <c r="C4" s="7"/>
      <c r="D4" s="7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6" customFormat="1" ht="21">
      <c r="A5" s="37" t="str">
        <f>CONCATENATE("Unité Ravitailleuse : ",Code_CL," - ",Clair_CL)</f>
        <v>Unité Ravitailleuse : 21xx1234 - XX - STATION XXXX YYYYYYYY</v>
      </c>
      <c r="B5" s="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6" customFormat="1">
      <c r="A6" s="47" t="str">
        <f>CONCATENATE("Lieu de ravitaillement : ",CP," ",Ville," - ",Pays)</f>
        <v>Lieu de ravitaillement : Code Postal VILLE - Pays</v>
      </c>
      <c r="B6" s="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6" customFormat="1" ht="21">
      <c r="A7" s="36" t="str">
        <f>CONCATENATE("Client payeur UR : ",Code_CP," - ",Clair_CP)</f>
        <v>Client payeur UR : 21xx5678 - XX - XXXXXXXX YYYYYYYY ZZZZZZZ</v>
      </c>
      <c r="B7" s="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6" customFormat="1" ht="21">
      <c r="A8" s="36"/>
      <c r="B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s="6" customFormat="1" ht="21">
      <c r="A9" s="37" t="str">
        <f>CONCATENATE("Client refacturé : ",B14," - ",VLOOKUP(B14,Tab_Clients,2,0))</f>
        <v>Client refacturé : 21000517 - DEG</v>
      </c>
      <c r="B9" s="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s="6" customFormat="1" ht="21">
      <c r="A10" s="36" t="str">
        <f>CONCATENATE("Client payeur CR : ",VLOOKUP(B14,Tab_Clients,4,0)," - ",VLOOKUP(B14,Tab_Clients,5,0))</f>
        <v>Client payeur CR : 21000009 - ARMEE DE TERRE</v>
      </c>
      <c r="B10" s="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s="6" customFormat="1" ht="21">
      <c r="A11" s="36"/>
      <c r="B11" s="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3" spans="1:16">
      <c r="A13" s="22" t="s">
        <v>99</v>
      </c>
      <c r="B13" t="s">
        <v>20</v>
      </c>
    </row>
    <row r="14" spans="1:16">
      <c r="A14" s="22" t="s">
        <v>2</v>
      </c>
      <c r="B14" s="58">
        <v>21000517</v>
      </c>
    </row>
    <row r="16" spans="1:16">
      <c r="A16" s="56" t="s">
        <v>22</v>
      </c>
      <c r="B16" s="22" t="s">
        <v>1</v>
      </c>
      <c r="C16" s="22" t="s">
        <v>0</v>
      </c>
      <c r="D16" s="22" t="s">
        <v>15</v>
      </c>
      <c r="E16" s="22" t="s">
        <v>18</v>
      </c>
      <c r="F16" s="3" t="s">
        <v>84</v>
      </c>
      <c r="G16"/>
      <c r="H16"/>
      <c r="I16"/>
      <c r="J16"/>
      <c r="K16"/>
      <c r="L16"/>
      <c r="M16"/>
      <c r="N16"/>
      <c r="O16"/>
      <c r="P16"/>
    </row>
    <row r="17" spans="1:16">
      <c r="A17" s="3" t="s">
        <v>111</v>
      </c>
      <c r="B17" t="s">
        <v>10</v>
      </c>
      <c r="C17" s="60">
        <v>43876</v>
      </c>
      <c r="D17" t="s">
        <v>109</v>
      </c>
      <c r="E17" s="3">
        <v>3</v>
      </c>
      <c r="F17" s="59">
        <v>3000</v>
      </c>
      <c r="G17"/>
      <c r="H17"/>
      <c r="I17"/>
      <c r="J17"/>
      <c r="K17"/>
      <c r="L17"/>
      <c r="M17"/>
      <c r="N17"/>
      <c r="O17"/>
      <c r="P17"/>
    </row>
    <row r="18" spans="1:16">
      <c r="A18" s="3"/>
      <c r="B18" t="s">
        <v>116</v>
      </c>
      <c r="E18"/>
      <c r="F18" s="59">
        <v>3000</v>
      </c>
      <c r="G18"/>
      <c r="H18"/>
      <c r="I18"/>
      <c r="J18"/>
      <c r="K18"/>
      <c r="L18"/>
      <c r="M18"/>
      <c r="N18"/>
      <c r="O18"/>
      <c r="P18"/>
    </row>
    <row r="19" spans="1:16">
      <c r="A19" t="s">
        <v>21</v>
      </c>
      <c r="E19"/>
      <c r="F19" s="46">
        <v>3000</v>
      </c>
      <c r="G19"/>
      <c r="H19"/>
      <c r="I19"/>
      <c r="J19"/>
      <c r="K19"/>
      <c r="L19"/>
      <c r="M19"/>
      <c r="N19"/>
      <c r="O19"/>
      <c r="P19"/>
    </row>
    <row r="20" spans="1:16">
      <c r="E20"/>
      <c r="F20"/>
      <c r="G20"/>
      <c r="H20"/>
      <c r="I20"/>
      <c r="J20"/>
      <c r="K20"/>
      <c r="L20"/>
      <c r="M20"/>
      <c r="N20"/>
      <c r="O20"/>
      <c r="P20"/>
    </row>
    <row r="21" spans="1:16">
      <c r="E21"/>
      <c r="F21"/>
      <c r="G21"/>
      <c r="H21"/>
      <c r="I21"/>
      <c r="J21"/>
      <c r="K21"/>
      <c r="L21"/>
      <c r="M21"/>
      <c r="N21"/>
      <c r="O21"/>
      <c r="P21"/>
    </row>
    <row r="22" spans="1:16">
      <c r="E22"/>
      <c r="F22"/>
      <c r="G22"/>
      <c r="H22"/>
      <c r="I22"/>
      <c r="J22"/>
      <c r="K22"/>
      <c r="L22"/>
      <c r="M22"/>
      <c r="N22"/>
      <c r="O22"/>
      <c r="P22"/>
    </row>
    <row r="23" spans="1:16">
      <c r="E23"/>
      <c r="F23"/>
      <c r="G23"/>
      <c r="H23"/>
      <c r="I23"/>
      <c r="J23"/>
      <c r="K23"/>
      <c r="L23"/>
      <c r="M23"/>
      <c r="N23"/>
      <c r="O23"/>
      <c r="P23"/>
    </row>
    <row r="24" spans="1:16">
      <c r="E24"/>
      <c r="F24"/>
    </row>
    <row r="25" spans="1:16">
      <c r="E25"/>
      <c r="F25"/>
    </row>
    <row r="26" spans="1:16">
      <c r="E26"/>
      <c r="F26"/>
    </row>
    <row r="27" spans="1:16">
      <c r="E27"/>
      <c r="F27"/>
    </row>
    <row r="28" spans="1:16">
      <c r="E28"/>
      <c r="F28"/>
    </row>
    <row r="29" spans="1:16">
      <c r="E29"/>
    </row>
    <row r="30" spans="1:16">
      <c r="E30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/>
  <headerFooter>
    <oddFooter>&amp;C&amp;"Calibri,Normal"&amp;10&amp;K000000&amp;P / &amp;N&amp;R&amp;"Calibri,Normal"&amp;10&amp;K000000&amp;D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11</vt:i4>
      </vt:variant>
    </vt:vector>
  </HeadingPairs>
  <TitlesOfParts>
    <vt:vector size="16" baseType="lpstr">
      <vt:lpstr>Info_pratique</vt:lpstr>
      <vt:lpstr>Données</vt:lpstr>
      <vt:lpstr>Journal_mvt</vt:lpstr>
      <vt:lpstr>Synthèse</vt:lpstr>
      <vt:lpstr>Détail_client</vt:lpstr>
      <vt:lpstr>Détail_client!Article</vt:lpstr>
      <vt:lpstr>Article</vt:lpstr>
      <vt:lpstr>Clair_CL</vt:lpstr>
      <vt:lpstr>Clair_CP</vt:lpstr>
      <vt:lpstr>Code_CL</vt:lpstr>
      <vt:lpstr>Code_CP</vt:lpstr>
      <vt:lpstr>CP</vt:lpstr>
      <vt:lpstr>Pays</vt:lpstr>
      <vt:lpstr>Détail_client!Tab_Clients</vt:lpstr>
      <vt:lpstr>Tab_Clients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degrandcourt</dc:creator>
  <cp:lastModifiedBy>LOISSEAU Sébastien SLT</cp:lastModifiedBy>
  <cp:lastPrinted>2020-04-10T12:41:08Z</cp:lastPrinted>
  <dcterms:created xsi:type="dcterms:W3CDTF">2020-04-09T17:19:05Z</dcterms:created>
  <dcterms:modified xsi:type="dcterms:W3CDTF">2020-05-28T06:42:11Z</dcterms:modified>
</cp:coreProperties>
</file>